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input" sheetId="1" r:id="rId5"/>
    <sheet state="visible" name="Metabolic data" sheetId="2" r:id="rId6"/>
    <sheet state="visible" name="Data input example" sheetId="3" r:id="rId7"/>
    <sheet state="visible" name="Metabolic data example" sheetId="4" r:id="rId8"/>
  </sheets>
  <definedNames/>
  <calcPr/>
</workbook>
</file>

<file path=xl/sharedStrings.xml><?xml version="1.0" encoding="utf-8"?>
<sst xmlns="http://schemas.openxmlformats.org/spreadsheetml/2006/main" count="139" uniqueCount="68">
  <si>
    <t>Instructions</t>
  </si>
  <si>
    <t xml:space="preserve">In the Personal Information section, provide your gender, age, height in centimeters, and lean body mass if available. </t>
  </si>
  <si>
    <t xml:space="preserve">In the Daily Measurement section, record your daily weight and calorie intake. </t>
  </si>
  <si>
    <t>If you have a fitness tracker, you can record its estimated total daily calories burned in the tracker TEE column.</t>
  </si>
  <si>
    <t xml:space="preserve">If you have a bioimpedance scale, you can record your daily fat and skeletal muscle mass in the respective columns. If you do not, leave those columns blank. </t>
  </si>
  <si>
    <t>Once 28 days of data have been collected, the Metabolic data tab will report your results. NOTE: Calculations cannot be performed until 28 days have been logged.</t>
  </si>
  <si>
    <t>Personal Information</t>
  </si>
  <si>
    <t>Gender (M/F)</t>
  </si>
  <si>
    <t>Age (years)</t>
  </si>
  <si>
    <t>Height (cm)</t>
  </si>
  <si>
    <t>1 inch = 2.54 cm</t>
  </si>
  <si>
    <t>Lean body mass (lbs)*</t>
  </si>
  <si>
    <t>*Lean body mass (LBM) may be available from DEXA scan results, or it can be
 calculated using data from a bioimpedance scale with the formulas below.
 If neither is available, leave blank</t>
  </si>
  <si>
    <t>LBM = body mass (lbs) - fat mass (lbs) OR weight in pounds - (weight X %fat)</t>
  </si>
  <si>
    <t>Daily Measurements</t>
  </si>
  <si>
    <t>Day</t>
  </si>
  <si>
    <t>Date</t>
  </si>
  <si>
    <t>Weight (lbs)</t>
  </si>
  <si>
    <t>Calorie intake</t>
  </si>
  <si>
    <t>Tracker TEE</t>
  </si>
  <si>
    <t>Fat Mass (lbs)</t>
  </si>
  <si>
    <t>Skeletal muscle (lbs)</t>
  </si>
  <si>
    <t>28*</t>
  </si>
  <si>
    <t>*NOTE: For a rolling 28-day estimate, start next measurement at Day 1 and proceed from there</t>
  </si>
  <si>
    <t>Definitions</t>
  </si>
  <si>
    <t>Weight = Daily weight measured in the morning before eating</t>
  </si>
  <si>
    <t xml:space="preserve">Calorie intake = Number of calories consumed for the day </t>
  </si>
  <si>
    <t xml:space="preserve">Tracker TEE = Fitness tracker's estimated calories burned for the day </t>
  </si>
  <si>
    <t>Fat mass = Daily fat mass in pounds if using bioimpedance scale</t>
  </si>
  <si>
    <t>Muscle mass = Daily muscle mass in pounds if using bioimpedance scale</t>
  </si>
  <si>
    <t>Metric</t>
  </si>
  <si>
    <t>Result</t>
  </si>
  <si>
    <t>Sex</t>
  </si>
  <si>
    <t>Avg Daily Intake</t>
  </si>
  <si>
    <t>Age</t>
  </si>
  <si>
    <t>Start Weight</t>
  </si>
  <si>
    <t>Height</t>
  </si>
  <si>
    <t>End Weight</t>
  </si>
  <si>
    <t>Avg Daily Weight (kg)</t>
  </si>
  <si>
    <t>Absolute Wt Change</t>
  </si>
  <si>
    <t>BEE by Mifflin-St Jeor (kcal/day)</t>
  </si>
  <si>
    <t>Regression total weight change</t>
  </si>
  <si>
    <t>BMR Mifflin (kcal/min)</t>
  </si>
  <si>
    <t>Adjusted calories (weight based)</t>
  </si>
  <si>
    <t>BEE by Katch-McArdle* (kcal/day)</t>
  </si>
  <si>
    <t>Ave TDEE (weight based)</t>
  </si>
  <si>
    <t xml:space="preserve">Average TDEE based on change in total body weight </t>
  </si>
  <si>
    <t>BMR by Katch-McArdle* (kcal/min)</t>
  </si>
  <si>
    <t>Ave AEE (weight based)</t>
  </si>
  <si>
    <t xml:space="preserve">Average AEE based on change in total body weight </t>
  </si>
  <si>
    <t>Regression muscle/fat change calories</t>
  </si>
  <si>
    <t>*Katch-McArdle is only calculated if lean body mass is available</t>
  </si>
  <si>
    <t>Ave TDEE (muscle/fat based)</t>
  </si>
  <si>
    <t>Average TDEE based on change in muscle and fat</t>
  </si>
  <si>
    <t>Ave AEE (muscle/fat based)</t>
  </si>
  <si>
    <t>Average AEE based on change in muscle and fat</t>
  </si>
  <si>
    <t>Fitness tracker correction factor</t>
  </si>
  <si>
    <t>Ave tracker TDEE</t>
  </si>
  <si>
    <t>Correction factor*</t>
  </si>
  <si>
    <t xml:space="preserve">*Multiply the fitness tracker's total daily calories by this correction factor to get the actual total daily calories. </t>
  </si>
  <si>
    <t>BEE = Basal energy expenditure.  Number of calories per day required to keep your vital organs functioning at complete rest.</t>
  </si>
  <si>
    <t>BMR = Basal metabolic rate. BEE expressed as calories per minute.</t>
  </si>
  <si>
    <t>TDEE = Total daily energy expenditure. Total number of calories burned each day.</t>
  </si>
  <si>
    <t>AEE = Activity energy expenditure. Calories burned performing daily activites and by the thermic effect of food. It is the average TDEE minus the BEE.</t>
  </si>
  <si>
    <t xml:space="preserve">Mifflin-St Jeor = Basal metabolic rate estimation that uses height, total weight, age, and sex. </t>
  </si>
  <si>
    <t xml:space="preserve">Katch-McArdle = Basal metabolic rate estimation that uses lean body mass </t>
  </si>
  <si>
    <t xml:space="preserve">Once twenty-eight days of data have been collected, the Metabolic data tab will report your results. </t>
  </si>
  <si>
    <t>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</si>
</sst>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0.0"/>
      <color rgb="FF000000"/>
      <name val="Arial"/>
      <scheme val="minor"/>
    </font>
    <font>
      <b/>
      <sz val="12.0"/>
      <color theme="1"/>
      <name val="Arial"/>
    </font>
    <font>
      <sz val="12.0"/>
      <color theme="1"/>
      <name val="Arial"/>
      <scheme val="minor"/>
    </font>
    <font>
      <sz val="12.0"/>
      <color theme="1"/>
      <name val="Arial"/>
    </font>
    <font>
      <color theme="1"/>
      <name val="Arial"/>
      <scheme val="minor"/>
    </font>
    <font>
      <sz val="12.0"/>
      <color theme="1"/>
      <name val="Calibri"/>
    </font>
    <font>
      <b/>
      <sz val="12.0"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readingOrder="0" vertical="bottom"/>
    </xf>
    <xf borderId="0" fillId="2" fontId="2" numFmtId="0" xfId="0" applyFont="1"/>
    <xf borderId="0" fillId="3" fontId="3" numFmtId="49" xfId="0" applyAlignment="1" applyFill="1" applyFont="1" applyNumberFormat="1">
      <alignment readingOrder="0" vertical="bottom"/>
    </xf>
    <xf borderId="0" fillId="3" fontId="2" numFmtId="0" xfId="0" applyFont="1"/>
    <xf borderId="0" fillId="3" fontId="3" numFmtId="49" xfId="0" applyAlignment="1" applyFont="1" applyNumberFormat="1">
      <alignment readingOrder="0" vertical="bottom"/>
    </xf>
    <xf borderId="0" fillId="4" fontId="1" numFmtId="49" xfId="0" applyAlignment="1" applyFill="1" applyFont="1" applyNumberFormat="1">
      <alignment readingOrder="0" vertical="bottom"/>
    </xf>
    <xf borderId="0" fillId="4" fontId="2" numFmtId="0" xfId="0" applyFont="1"/>
    <xf borderId="0" fillId="0" fontId="3" numFmtId="4" xfId="0" applyAlignment="1" applyFont="1" applyNumberFormat="1">
      <alignment vertical="bottom"/>
    </xf>
    <xf borderId="0" fillId="5" fontId="3" numFmtId="49" xfId="0" applyAlignment="1" applyFill="1" applyFont="1" applyNumberFormat="1">
      <alignment horizontal="right" readingOrder="0" vertical="bottom"/>
    </xf>
    <xf borderId="0" fillId="0" fontId="2" numFmtId="0" xfId="0" applyFont="1"/>
    <xf borderId="0" fillId="0" fontId="3" numFmtId="0" xfId="0" applyAlignment="1" applyFont="1">
      <alignment vertical="bottom"/>
    </xf>
    <xf borderId="0" fillId="5" fontId="3" numFmtId="4" xfId="0" applyAlignment="1" applyFont="1" applyNumberFormat="1">
      <alignment horizontal="right" vertical="bottom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5" fontId="3" numFmtId="4" xfId="0" applyAlignment="1" applyFont="1" applyNumberFormat="1">
      <alignment horizontal="right" readingOrder="0" vertical="bottom"/>
    </xf>
    <xf borderId="0" fillId="0" fontId="2" numFmtId="0" xfId="0" applyAlignment="1" applyFont="1">
      <alignment readingOrder="0" shrinkToFit="0" wrapText="0"/>
    </xf>
    <xf borderId="0" fillId="0" fontId="4" numFmtId="0" xfId="0" applyAlignment="1" applyFont="1">
      <alignment shrinkToFit="0" wrapText="0"/>
    </xf>
    <xf borderId="0" fillId="0" fontId="2" numFmtId="0" xfId="0" applyAlignment="1" applyFont="1">
      <alignment shrinkToFit="0" wrapText="0"/>
    </xf>
    <xf borderId="0" fillId="4" fontId="1" numFmtId="0" xfId="0" applyAlignment="1" applyFont="1">
      <alignment readingOrder="0" vertical="bottom"/>
    </xf>
    <xf borderId="0" fillId="4" fontId="3" numFmtId="0" xfId="0" applyAlignment="1" applyFont="1">
      <alignment readingOrder="0" vertical="bottom"/>
    </xf>
    <xf borderId="0" fillId="4" fontId="3" numFmtId="4" xfId="0" applyAlignment="1" applyFont="1" applyNumberFormat="1">
      <alignment horizontal="left" readingOrder="0" vertical="bottom"/>
    </xf>
    <xf borderId="0" fillId="4" fontId="3" numFmtId="4" xfId="0" applyAlignment="1" applyFont="1" applyNumberFormat="1">
      <alignment horizontal="right" readingOrder="0" vertical="bottom"/>
    </xf>
    <xf borderId="0" fillId="4" fontId="2" numFmtId="0" xfId="0" applyAlignment="1" applyFont="1">
      <alignment readingOrder="0"/>
    </xf>
    <xf borderId="1" fillId="0" fontId="3" numFmtId="0" xfId="0" applyAlignment="1" applyBorder="1" applyFont="1">
      <alignment readingOrder="0" vertical="bottom"/>
    </xf>
    <xf borderId="1" fillId="0" fontId="3" numFmtId="4" xfId="0" applyAlignment="1" applyBorder="1" applyFont="1" applyNumberFormat="1">
      <alignment horizontal="left" readingOrder="0" vertical="bottom"/>
    </xf>
    <xf borderId="1" fillId="0" fontId="3" numFmtId="4" xfId="0" applyAlignment="1" applyBorder="1" applyFont="1" applyNumberFormat="1">
      <alignment horizontal="right" readingOrder="0" vertical="bottom"/>
    </xf>
    <xf borderId="1" fillId="0" fontId="2" numFmtId="0" xfId="0" applyAlignment="1" applyBorder="1" applyFont="1">
      <alignment readingOrder="0"/>
    </xf>
    <xf borderId="0" fillId="5" fontId="3" numFmtId="164" xfId="0" applyAlignment="1" applyFont="1" applyNumberFormat="1">
      <alignment horizontal="right" vertical="bottom"/>
    </xf>
    <xf borderId="0" fillId="5" fontId="3" numFmtId="0" xfId="0" applyAlignment="1" applyFont="1">
      <alignment horizontal="right" vertical="bottom"/>
    </xf>
    <xf borderId="0" fillId="5" fontId="3" numFmtId="0" xfId="0" applyAlignment="1" applyFont="1">
      <alignment horizontal="right" readingOrder="0" vertical="bottom"/>
    </xf>
    <xf borderId="0" fillId="0" fontId="3" numFmtId="0" xfId="0" applyAlignment="1" applyFont="1">
      <alignment horizontal="right" readingOrder="0" vertical="bottom"/>
    </xf>
    <xf borderId="0" fillId="5" fontId="3" numFmtId="0" xfId="0" applyAlignment="1" applyFont="1">
      <alignment horizontal="right" vertical="bottom"/>
    </xf>
    <xf borderId="0" fillId="0" fontId="5" numFmtId="0" xfId="0" applyAlignment="1" applyFont="1">
      <alignment horizontal="right" vertical="bottom"/>
    </xf>
    <xf borderId="0" fillId="2" fontId="1" numFmtId="0" xfId="0" applyAlignment="1" applyFont="1">
      <alignment readingOrder="0" vertical="bottom"/>
    </xf>
    <xf borderId="0" fillId="0" fontId="3" numFmtId="49" xfId="0" applyAlignment="1" applyFont="1" applyNumberFormat="1">
      <alignment horizontal="center" vertical="bottom"/>
    </xf>
    <xf borderId="0" fillId="0" fontId="3" numFmtId="0" xfId="0" applyAlignment="1" applyFont="1">
      <alignment horizontal="right" shrinkToFit="0" vertical="bottom" wrapText="0"/>
    </xf>
    <xf borderId="0" fillId="0" fontId="3" numFmtId="4" xfId="0" applyAlignment="1" applyFont="1" applyNumberFormat="1">
      <alignment horizontal="center" vertical="bottom"/>
    </xf>
    <xf borderId="0" fillId="0" fontId="3" numFmtId="4" xfId="0" applyAlignment="1" applyFont="1" applyNumberFormat="1">
      <alignment horizontal="right" shrinkToFit="0" vertical="bottom" wrapText="0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3" numFmtId="0" xfId="0" applyAlignment="1" applyFont="1">
      <alignment horizontal="right" vertical="bottom"/>
    </xf>
    <xf borderId="0" fillId="0" fontId="3" numFmtId="0" xfId="0" applyAlignment="1" applyFont="1">
      <alignment horizontal="center" vertical="bottom"/>
    </xf>
    <xf borderId="0" fillId="2" fontId="3" numFmtId="0" xfId="0" applyAlignment="1" applyFont="1">
      <alignment horizontal="center" vertical="bottom"/>
    </xf>
    <xf borderId="0" fillId="2" fontId="3" numFmtId="0" xfId="0" applyAlignment="1" applyFont="1">
      <alignment vertical="bottom"/>
    </xf>
    <xf borderId="1" fillId="3" fontId="2" numFmtId="0" xfId="0" applyAlignment="1" applyBorder="1" applyFont="1">
      <alignment readingOrder="0"/>
    </xf>
    <xf borderId="0" fillId="3" fontId="4" numFmtId="0" xfId="0" applyFont="1"/>
    <xf borderId="0" fillId="2" fontId="6" numFmtId="0" xfId="0" applyAlignment="1" applyFont="1">
      <alignment readingOrder="0"/>
    </xf>
    <xf borderId="0" fillId="0" fontId="2" numFmtId="0" xfId="0" applyFont="1"/>
    <xf borderId="0" fillId="0" fontId="3" numFmtId="4" xfId="0" applyAlignment="1" applyFont="1" applyNumberFormat="1">
      <alignment horizontal="right" vertical="bottom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88"/>
    <col customWidth="1" min="5" max="5" width="14.0"/>
    <col customWidth="1" min="6" max="6" width="16.88"/>
    <col customWidth="1" min="7" max="7" width="19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6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8" t="s">
        <v>7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1" t="s">
        <v>8</v>
      </c>
      <c r="B10" s="1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1" t="s">
        <v>9</v>
      </c>
      <c r="B11" s="12"/>
      <c r="C11" s="10"/>
      <c r="D11" s="13" t="s">
        <v>10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4" t="s">
        <v>11</v>
      </c>
      <c r="B12" s="15"/>
      <c r="C12" s="10"/>
      <c r="D12" s="13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0"/>
      <c r="C13" s="10"/>
      <c r="D13" s="13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6" t="s">
        <v>12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3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9" t="s">
        <v>14</v>
      </c>
      <c r="B18" s="20"/>
      <c r="C18" s="21"/>
      <c r="D18" s="22"/>
      <c r="E18" s="21"/>
      <c r="F18" s="23"/>
      <c r="G18" s="23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24" t="s">
        <v>15</v>
      </c>
      <c r="B19" s="24" t="s">
        <v>16</v>
      </c>
      <c r="C19" s="25" t="s">
        <v>17</v>
      </c>
      <c r="D19" s="26" t="s">
        <v>18</v>
      </c>
      <c r="E19" s="25" t="s">
        <v>19</v>
      </c>
      <c r="F19" s="27" t="s">
        <v>20</v>
      </c>
      <c r="G19" s="27" t="s">
        <v>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1">
        <v>1.0</v>
      </c>
      <c r="B20" s="28"/>
      <c r="C20" s="12"/>
      <c r="D20" s="12"/>
      <c r="E20" s="12"/>
      <c r="F20" s="29"/>
      <c r="G20" s="2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1">
        <v>2.0</v>
      </c>
      <c r="B21" s="28"/>
      <c r="C21" s="12"/>
      <c r="D21" s="12"/>
      <c r="E21" s="12"/>
      <c r="F21" s="29"/>
      <c r="G21" s="2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1">
        <v>3.0</v>
      </c>
      <c r="B22" s="28"/>
      <c r="C22" s="12"/>
      <c r="D22" s="12"/>
      <c r="E22" s="12"/>
      <c r="F22" s="29"/>
      <c r="G22" s="2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1">
        <v>4.0</v>
      </c>
      <c r="B23" s="28"/>
      <c r="C23" s="12"/>
      <c r="D23" s="12"/>
      <c r="E23" s="12"/>
      <c r="F23" s="29"/>
      <c r="G23" s="2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1">
        <v>5.0</v>
      </c>
      <c r="B24" s="28"/>
      <c r="C24" s="12"/>
      <c r="D24" s="12"/>
      <c r="E24" s="12"/>
      <c r="F24" s="29"/>
      <c r="G24" s="2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1">
        <v>6.0</v>
      </c>
      <c r="B25" s="28"/>
      <c r="C25" s="12"/>
      <c r="D25" s="12"/>
      <c r="E25" s="12"/>
      <c r="F25" s="29"/>
      <c r="G25" s="29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1">
        <v>7.0</v>
      </c>
      <c r="B26" s="28"/>
      <c r="C26" s="12"/>
      <c r="D26" s="12"/>
      <c r="E26" s="12"/>
      <c r="F26" s="29"/>
      <c r="G26" s="2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1">
        <v>8.0</v>
      </c>
      <c r="B27" s="28"/>
      <c r="C27" s="12"/>
      <c r="D27" s="12"/>
      <c r="E27" s="12"/>
      <c r="F27" s="29"/>
      <c r="G27" s="2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1">
        <v>9.0</v>
      </c>
      <c r="B28" s="28"/>
      <c r="C28" s="12"/>
      <c r="D28" s="12"/>
      <c r="E28" s="12"/>
      <c r="F28" s="29"/>
      <c r="G28" s="29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1">
        <v>10.0</v>
      </c>
      <c r="B29" s="28"/>
      <c r="C29" s="12"/>
      <c r="D29" s="12"/>
      <c r="E29" s="12"/>
      <c r="F29" s="29"/>
      <c r="G29" s="29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1">
        <v>11.0</v>
      </c>
      <c r="B30" s="28"/>
      <c r="C30" s="12"/>
      <c r="D30" s="12"/>
      <c r="E30" s="12"/>
      <c r="F30" s="29"/>
      <c r="G30" s="29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1">
        <v>12.0</v>
      </c>
      <c r="B31" s="28"/>
      <c r="C31" s="12"/>
      <c r="D31" s="12"/>
      <c r="E31" s="12"/>
      <c r="F31" s="29"/>
      <c r="G31" s="29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1">
        <v>13.0</v>
      </c>
      <c r="B32" s="28"/>
      <c r="C32" s="12"/>
      <c r="D32" s="12"/>
      <c r="E32" s="12"/>
      <c r="F32" s="29"/>
      <c r="G32" s="29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1">
        <v>14.0</v>
      </c>
      <c r="B33" s="28"/>
      <c r="C33" s="12"/>
      <c r="D33" s="12"/>
      <c r="E33" s="12"/>
      <c r="F33" s="29"/>
      <c r="G33" s="2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1">
        <v>15.0</v>
      </c>
      <c r="B34" s="28"/>
      <c r="C34" s="12"/>
      <c r="D34" s="12"/>
      <c r="E34" s="12"/>
      <c r="F34" s="29"/>
      <c r="G34" s="29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1">
        <v>16.0</v>
      </c>
      <c r="B35" s="28"/>
      <c r="C35" s="12"/>
      <c r="D35" s="12"/>
      <c r="E35" s="12"/>
      <c r="F35" s="29"/>
      <c r="G35" s="2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1">
        <v>17.0</v>
      </c>
      <c r="B36" s="28"/>
      <c r="C36" s="12"/>
      <c r="D36" s="12"/>
      <c r="E36" s="12"/>
      <c r="F36" s="29"/>
      <c r="G36" s="2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1">
        <v>18.0</v>
      </c>
      <c r="B37" s="28"/>
      <c r="C37" s="12"/>
      <c r="D37" s="12"/>
      <c r="E37" s="12"/>
      <c r="F37" s="29"/>
      <c r="G37" s="29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1">
        <v>19.0</v>
      </c>
      <c r="B38" s="28"/>
      <c r="C38" s="12"/>
      <c r="D38" s="12"/>
      <c r="E38" s="12"/>
      <c r="F38" s="29"/>
      <c r="G38" s="29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1">
        <v>20.0</v>
      </c>
      <c r="B39" s="28"/>
      <c r="C39" s="12"/>
      <c r="D39" s="12"/>
      <c r="E39" s="12"/>
      <c r="F39" s="29"/>
      <c r="G39" s="29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1">
        <v>21.0</v>
      </c>
      <c r="B40" s="28"/>
      <c r="C40" s="12"/>
      <c r="D40" s="12"/>
      <c r="E40" s="12"/>
      <c r="F40" s="29"/>
      <c r="G40" s="29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1">
        <v>22.0</v>
      </c>
      <c r="B41" s="28"/>
      <c r="C41" s="12"/>
      <c r="D41" s="12"/>
      <c r="E41" s="12"/>
      <c r="F41" s="29"/>
      <c r="G41" s="2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1">
        <v>23.0</v>
      </c>
      <c r="B42" s="28"/>
      <c r="C42" s="12"/>
      <c r="D42" s="12"/>
      <c r="E42" s="12"/>
      <c r="F42" s="29"/>
      <c r="G42" s="2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1">
        <v>24.0</v>
      </c>
      <c r="B43" s="28"/>
      <c r="C43" s="12"/>
      <c r="D43" s="12"/>
      <c r="E43" s="12"/>
      <c r="F43" s="29"/>
      <c r="G43" s="2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1">
        <v>25.0</v>
      </c>
      <c r="B44" s="28"/>
      <c r="C44" s="12"/>
      <c r="D44" s="12"/>
      <c r="E44" s="12"/>
      <c r="F44" s="29"/>
      <c r="G44" s="2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1">
        <v>26.0</v>
      </c>
      <c r="B45" s="28"/>
      <c r="C45" s="12"/>
      <c r="D45" s="12"/>
      <c r="E45" s="12"/>
      <c r="F45" s="29"/>
      <c r="G45" s="2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1">
        <v>27.0</v>
      </c>
      <c r="B46" s="28"/>
      <c r="C46" s="12"/>
      <c r="D46" s="12"/>
      <c r="E46" s="12"/>
      <c r="F46" s="30"/>
      <c r="G46" s="3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31" t="s">
        <v>22</v>
      </c>
      <c r="B47" s="28"/>
      <c r="C47" s="12"/>
      <c r="D47" s="12"/>
      <c r="E47" s="15"/>
      <c r="F47" s="32"/>
      <c r="G47" s="32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1"/>
      <c r="B48" s="11"/>
      <c r="C48" s="31"/>
      <c r="D48" s="11"/>
      <c r="E48" s="11"/>
      <c r="F48" s="33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4" t="s">
        <v>23</v>
      </c>
      <c r="B49" s="11"/>
      <c r="C49" s="31"/>
      <c r="D49" s="11"/>
      <c r="E49" s="11"/>
      <c r="F49" s="33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1"/>
      <c r="B50" s="11"/>
      <c r="C50" s="31"/>
      <c r="D50" s="11"/>
      <c r="E50" s="11"/>
      <c r="F50" s="33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9" t="s">
        <v>24</v>
      </c>
      <c r="B51" s="20"/>
      <c r="C51" s="21"/>
      <c r="D51" s="22"/>
      <c r="E51" s="21"/>
      <c r="F51" s="23"/>
      <c r="G51" s="23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13" t="s">
        <v>25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3" t="s">
        <v>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3" t="s">
        <v>27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3" t="s">
        <v>28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3" t="s">
        <v>29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  <row r="1017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</row>
    <row r="1018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</row>
    <row r="1019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3" width="16.88"/>
    <col customWidth="1" min="4" max="4" width="35.88"/>
    <col customWidth="1" min="6" max="6" width="17.63"/>
    <col customWidth="1" min="7" max="7" width="20.5"/>
    <col customWidth="1" min="8" max="8" width="19.63"/>
    <col customWidth="1" min="9" max="9" width="16.0"/>
    <col customWidth="1" min="10" max="10" width="32.0"/>
    <col customWidth="1" min="11" max="11" width="27.88"/>
  </cols>
  <sheetData>
    <row r="1">
      <c r="A1" s="34" t="s">
        <v>30</v>
      </c>
      <c r="B1" s="34" t="s">
        <v>31</v>
      </c>
      <c r="C1" s="2"/>
      <c r="D1" s="34" t="s">
        <v>30</v>
      </c>
      <c r="E1" s="34" t="s">
        <v>31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4" t="s">
        <v>32</v>
      </c>
      <c r="B2" s="35" t="str">
        <f>'Data input'!B9</f>
        <v/>
      </c>
      <c r="C2" s="11"/>
      <c r="D2" s="11" t="s">
        <v>33</v>
      </c>
      <c r="E2" s="36" t="str">
        <f>IF(COUNT('Data input'!D20:D47)=28, AVERAGE('Data input'!D20:D47), "")</f>
        <v/>
      </c>
      <c r="F2" s="10"/>
      <c r="G2" s="1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4" t="s">
        <v>34</v>
      </c>
      <c r="B3" s="37" t="str">
        <f>'Data input'!B10</f>
        <v/>
      </c>
      <c r="C3" s="11"/>
      <c r="D3" s="11" t="s">
        <v>35</v>
      </c>
      <c r="E3" s="38" t="str">
        <f>'Data input'!C20</f>
        <v/>
      </c>
      <c r="F3" s="10"/>
      <c r="G3" s="13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4" t="s">
        <v>36</v>
      </c>
      <c r="B4" s="37" t="str">
        <f>'Data input'!B11</f>
        <v/>
      </c>
      <c r="C4" s="11"/>
      <c r="D4" s="11" t="s">
        <v>37</v>
      </c>
      <c r="E4" s="38" t="str">
        <f>'Data input'!C47</f>
        <v/>
      </c>
      <c r="F4" s="10"/>
      <c r="G4" s="1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39" t="s">
        <v>38</v>
      </c>
      <c r="B5" s="40" t="str">
        <f>AVERAGE('Data input'!C20:C47) / 2.20462</f>
        <v>#DIV/0!</v>
      </c>
      <c r="C5" s="11"/>
      <c r="D5" s="14" t="s">
        <v>39</v>
      </c>
      <c r="E5" s="38">
        <f>E4 - E3</f>
        <v>0</v>
      </c>
      <c r="F5" s="10"/>
      <c r="G5" s="13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4" t="s">
        <v>40</v>
      </c>
      <c r="B6" s="40" t="str">
        <f>IF(B2="M", (10*B5) + (6.25*B4) - (5*B3) + 5, (10*B5) + (6.25*B4) - (5*B3) - 161)</f>
        <v>#DIV/0!</v>
      </c>
      <c r="C6" s="11"/>
      <c r="D6" s="14" t="s">
        <v>41</v>
      </c>
      <c r="E6" s="36" t="str">
        <f>IF(COUNT('Data input'!C20:C47)=28, SLOPE('Data input'!C20:C47, 'Data input'!B20:B47) * 28, "")</f>
        <v/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4" t="s">
        <v>42</v>
      </c>
      <c r="B7" s="40" t="str">
        <f>B6 / 1440</f>
        <v>#DIV/0!</v>
      </c>
      <c r="C7" s="11"/>
      <c r="D7" s="14" t="s">
        <v>43</v>
      </c>
      <c r="E7" s="36">
        <f>E6 * 3500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4" t="s">
        <v>44</v>
      </c>
      <c r="B8" s="41" t="str">
        <f>IF('Data input'!B12&gt;0, 370 + (21.6 * ('Data input'!B12/2.2)), "LBM Required")</f>
        <v>LBM Required</v>
      </c>
      <c r="C8" s="11"/>
      <c r="D8" s="14" t="s">
        <v>45</v>
      </c>
      <c r="E8" s="42">
        <f>E2 - (E7 / 28)</f>
        <v>0</v>
      </c>
      <c r="F8" s="10"/>
      <c r="G8" s="11" t="s">
        <v>46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4" t="s">
        <v>47</v>
      </c>
      <c r="B9" s="40" t="str">
        <f>B8 / 1440</f>
        <v>#VALUE!</v>
      </c>
      <c r="C9" s="11"/>
      <c r="D9" s="14" t="s">
        <v>48</v>
      </c>
      <c r="E9" s="43" t="str">
        <f>E8 - B6</f>
        <v>#DIV/0!</v>
      </c>
      <c r="F9" s="10"/>
      <c r="G9" s="39" t="s">
        <v>49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4"/>
      <c r="B10" s="40"/>
      <c r="C10" s="11"/>
      <c r="D10" s="14" t="s">
        <v>50</v>
      </c>
      <c r="E10" s="36" t="str">
        <f>IF(COUNT('Data input'!F20:F47)=28, ((SLOPE('Data input'!F20:F47, 'Data input'!B20:B47) * 3500) + (SLOPE('Data input'!G20:G47, 'Data input'!B20:B47) * 700)) * 28, "")</f>
        <v/>
      </c>
      <c r="F10" s="10"/>
      <c r="G10" s="1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4" t="s">
        <v>51</v>
      </c>
      <c r="B11" s="40"/>
      <c r="C11" s="11"/>
      <c r="D11" s="14" t="s">
        <v>52</v>
      </c>
      <c r="E11" s="43" t="str">
        <f>IF(AND(COUNT('Data input'!F20:F47)=28, COUNT('Data input'!G20:G47)=28), E2 - (E10 / 28), "")</f>
        <v/>
      </c>
      <c r="F11" s="10"/>
      <c r="G11" s="39" t="s">
        <v>53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4"/>
      <c r="B12" s="40"/>
      <c r="C12" s="11"/>
      <c r="D12" s="14" t="s">
        <v>54</v>
      </c>
      <c r="E12" s="43" t="str">
        <f>IF(AND(COUNT('Data input'!F20:F47)=28, COUNT('Data input'!G20:G47)=28), E11 - B6, "")</f>
        <v/>
      </c>
      <c r="F12" s="10"/>
      <c r="G12" s="39" t="s">
        <v>55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1"/>
      <c r="B13" s="43"/>
      <c r="C13" s="11"/>
      <c r="D13" s="11"/>
      <c r="E13" s="43"/>
      <c r="F13" s="10"/>
      <c r="G13" s="11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1"/>
      <c r="B14" s="43"/>
      <c r="C14" s="11"/>
      <c r="D14" s="11"/>
      <c r="E14" s="43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1"/>
      <c r="B15" s="43"/>
      <c r="C15" s="11"/>
      <c r="D15" s="11"/>
      <c r="E15" s="43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34" t="s">
        <v>56</v>
      </c>
      <c r="B16" s="44"/>
      <c r="C16" s="45"/>
      <c r="D16" s="45"/>
      <c r="E16" s="4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6" t="s">
        <v>57</v>
      </c>
      <c r="B17" s="46" t="s">
        <v>58</v>
      </c>
      <c r="C17" s="4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7"/>
      <c r="W17" s="47"/>
      <c r="X17" s="47"/>
      <c r="Y17" s="47"/>
    </row>
    <row r="18">
      <c r="A18" s="10" t="str">
        <f>IF(COUNT('Data input'!E20:E47)=28, AVERAGE('Data input'!E20:E47), "")</f>
        <v/>
      </c>
      <c r="B18" s="10" t="str">
        <f>E8 / A18</f>
        <v>#DIV/0!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>
      <c r="A20" s="13" t="s">
        <v>59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48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4" t="s">
        <v>60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4" t="s">
        <v>61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4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4" t="s">
        <v>63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3" t="s">
        <v>64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3" t="s">
        <v>65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4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4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4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4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4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4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4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4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4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4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4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4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4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4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4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3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3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>
      <c r="A1013" s="10"/>
      <c r="B1013" s="10"/>
      <c r="C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88"/>
    <col customWidth="1" min="5" max="5" width="14.0"/>
    <col customWidth="1" min="6" max="6" width="16.88"/>
    <col customWidth="1" min="7" max="7" width="19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 t="s">
        <v>66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6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8" t="s">
        <v>7</v>
      </c>
      <c r="B9" s="9" t="s">
        <v>67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1" t="s">
        <v>8</v>
      </c>
      <c r="B10" s="12">
        <v>53.0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1" t="s">
        <v>9</v>
      </c>
      <c r="B11" s="12">
        <v>185.4</v>
      </c>
      <c r="C11" s="10"/>
      <c r="D11" s="13" t="s">
        <v>10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4" t="s">
        <v>11</v>
      </c>
      <c r="B12" s="15">
        <v>137.0</v>
      </c>
      <c r="C12" s="10"/>
      <c r="D12" s="13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0"/>
      <c r="C13" s="10"/>
      <c r="D13" s="13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6" t="s">
        <v>12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>
      <c r="A15" s="13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3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9" t="s">
        <v>14</v>
      </c>
      <c r="B18" s="20"/>
      <c r="C18" s="21"/>
      <c r="D18" s="22"/>
      <c r="E18" s="21"/>
      <c r="F18" s="23"/>
      <c r="G18" s="23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24" t="s">
        <v>15</v>
      </c>
      <c r="B19" s="24" t="s">
        <v>16</v>
      </c>
      <c r="C19" s="25" t="s">
        <v>17</v>
      </c>
      <c r="D19" s="26" t="s">
        <v>18</v>
      </c>
      <c r="E19" s="25" t="s">
        <v>19</v>
      </c>
      <c r="F19" s="27" t="s">
        <v>20</v>
      </c>
      <c r="G19" s="27" t="s">
        <v>21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1">
        <v>1.0</v>
      </c>
      <c r="B20" s="28">
        <v>46023.0</v>
      </c>
      <c r="C20" s="12">
        <v>161.4</v>
      </c>
      <c r="D20" s="12">
        <v>2265.0</v>
      </c>
      <c r="E20" s="12">
        <v>2493.0</v>
      </c>
      <c r="F20" s="29">
        <v>24.4</v>
      </c>
      <c r="G20" s="29">
        <v>88.4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1">
        <v>2.0</v>
      </c>
      <c r="B21" s="28">
        <v>46024.0</v>
      </c>
      <c r="C21" s="12">
        <v>161.0</v>
      </c>
      <c r="D21" s="12">
        <v>2795.0</v>
      </c>
      <c r="E21" s="12">
        <v>2499.0</v>
      </c>
      <c r="F21" s="29">
        <v>24.4</v>
      </c>
      <c r="G21" s="29">
        <v>88.4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1">
        <v>3.0</v>
      </c>
      <c r="B22" s="28">
        <v>46025.0</v>
      </c>
      <c r="C22" s="12">
        <v>161.4</v>
      </c>
      <c r="D22" s="12">
        <v>3015.0</v>
      </c>
      <c r="E22" s="12">
        <v>2768.0</v>
      </c>
      <c r="F22" s="29">
        <v>24.4</v>
      </c>
      <c r="G22" s="29">
        <v>88.4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1">
        <v>4.0</v>
      </c>
      <c r="B23" s="28">
        <v>46026.0</v>
      </c>
      <c r="C23" s="12">
        <v>161.8</v>
      </c>
      <c r="D23" s="12">
        <v>2386.0</v>
      </c>
      <c r="E23" s="12">
        <v>2454.0</v>
      </c>
      <c r="F23" s="29">
        <v>24.6</v>
      </c>
      <c r="G23" s="29">
        <v>88.4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1">
        <v>5.0</v>
      </c>
      <c r="B24" s="28">
        <v>45662.0</v>
      </c>
      <c r="C24" s="12">
        <v>161.6</v>
      </c>
      <c r="D24" s="12">
        <v>2363.0</v>
      </c>
      <c r="E24" s="12">
        <v>2276.0</v>
      </c>
      <c r="F24" s="29">
        <v>24.6</v>
      </c>
      <c r="G24" s="29">
        <v>88.4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1">
        <v>6.0</v>
      </c>
      <c r="B25" s="28">
        <v>45663.0</v>
      </c>
      <c r="C25" s="12">
        <v>161.4</v>
      </c>
      <c r="D25" s="12">
        <v>2492.0</v>
      </c>
      <c r="E25" s="12">
        <v>2623.0</v>
      </c>
      <c r="F25" s="29">
        <v>24.4</v>
      </c>
      <c r="G25" s="29">
        <v>88.4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1">
        <v>7.0</v>
      </c>
      <c r="B26" s="28">
        <v>46029.0</v>
      </c>
      <c r="C26" s="12">
        <v>161.2</v>
      </c>
      <c r="D26" s="12">
        <v>2707.0</v>
      </c>
      <c r="E26" s="12">
        <v>2418.0</v>
      </c>
      <c r="F26" s="29">
        <v>24.4</v>
      </c>
      <c r="G26" s="29">
        <v>88.2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1">
        <v>8.0</v>
      </c>
      <c r="B27" s="28">
        <v>46030.0</v>
      </c>
      <c r="C27" s="12">
        <v>161.0</v>
      </c>
      <c r="D27" s="12">
        <v>2326.0</v>
      </c>
      <c r="E27" s="12">
        <v>2537.0</v>
      </c>
      <c r="F27" s="29">
        <v>24.4</v>
      </c>
      <c r="G27" s="29">
        <v>88.4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1">
        <v>9.0</v>
      </c>
      <c r="B28" s="28">
        <v>46031.0</v>
      </c>
      <c r="C28" s="12">
        <v>160.4</v>
      </c>
      <c r="D28" s="12">
        <v>2777.0</v>
      </c>
      <c r="E28" s="12">
        <v>2068.0</v>
      </c>
      <c r="F28" s="29">
        <v>23.8</v>
      </c>
      <c r="G28" s="29">
        <v>88.2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1">
        <v>10.0</v>
      </c>
      <c r="B29" s="28">
        <v>46032.0</v>
      </c>
      <c r="C29" s="12">
        <v>161.8</v>
      </c>
      <c r="D29" s="12">
        <v>3177.0</v>
      </c>
      <c r="E29" s="12">
        <v>2808.0</v>
      </c>
      <c r="F29" s="29">
        <v>24.6</v>
      </c>
      <c r="G29" s="29">
        <v>88.4</v>
      </c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1">
        <v>11.0</v>
      </c>
      <c r="B30" s="28">
        <v>46033.0</v>
      </c>
      <c r="C30" s="12">
        <v>161.8</v>
      </c>
      <c r="D30" s="12">
        <v>2421.0</v>
      </c>
      <c r="E30" s="12">
        <v>2429.0</v>
      </c>
      <c r="F30" s="29">
        <v>24.6</v>
      </c>
      <c r="G30" s="29">
        <v>88.4</v>
      </c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1">
        <v>12.0</v>
      </c>
      <c r="B31" s="28">
        <v>46034.0</v>
      </c>
      <c r="C31" s="12">
        <v>161.2</v>
      </c>
      <c r="D31" s="12">
        <v>2486.0</v>
      </c>
      <c r="E31" s="12">
        <v>2152.0</v>
      </c>
      <c r="F31" s="29">
        <v>24.4</v>
      </c>
      <c r="G31" s="29">
        <v>88.2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1">
        <v>13.0</v>
      </c>
      <c r="B32" s="28">
        <v>46035.0</v>
      </c>
      <c r="C32" s="12">
        <v>161.0</v>
      </c>
      <c r="D32" s="12">
        <v>2329.0</v>
      </c>
      <c r="E32" s="12">
        <v>2546.0</v>
      </c>
      <c r="F32" s="29">
        <v>24.4</v>
      </c>
      <c r="G32" s="29">
        <v>88.4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1">
        <v>14.0</v>
      </c>
      <c r="B33" s="28">
        <v>46036.0</v>
      </c>
      <c r="C33" s="12">
        <v>161.0</v>
      </c>
      <c r="D33" s="12">
        <v>2809.0</v>
      </c>
      <c r="E33" s="12">
        <v>2386.0</v>
      </c>
      <c r="F33" s="29">
        <v>24.2</v>
      </c>
      <c r="G33" s="29">
        <v>88.2</v>
      </c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1">
        <v>15.0</v>
      </c>
      <c r="B34" s="28">
        <v>46037.0</v>
      </c>
      <c r="C34" s="12">
        <v>161.4</v>
      </c>
      <c r="D34" s="12">
        <v>2423.0</v>
      </c>
      <c r="E34" s="12">
        <v>2496.0</v>
      </c>
      <c r="F34" s="29">
        <v>24.4</v>
      </c>
      <c r="G34" s="29">
        <v>88.4</v>
      </c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1">
        <v>16.0</v>
      </c>
      <c r="B35" s="28">
        <v>46038.0</v>
      </c>
      <c r="C35" s="12">
        <v>160.8</v>
      </c>
      <c r="D35" s="12">
        <v>2561.0</v>
      </c>
      <c r="E35" s="12">
        <v>2178.0</v>
      </c>
      <c r="F35" s="29">
        <v>24.2</v>
      </c>
      <c r="G35" s="29">
        <v>88.2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1">
        <v>17.0</v>
      </c>
      <c r="B36" s="28">
        <v>46039.0</v>
      </c>
      <c r="C36" s="12">
        <v>161.2</v>
      </c>
      <c r="D36" s="12">
        <v>2920.0</v>
      </c>
      <c r="E36" s="12">
        <v>2980.0</v>
      </c>
      <c r="F36" s="29">
        <v>24.4</v>
      </c>
      <c r="G36" s="29">
        <v>88.2</v>
      </c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1">
        <v>18.0</v>
      </c>
      <c r="B37" s="28">
        <v>46040.0</v>
      </c>
      <c r="C37" s="12">
        <v>160.0</v>
      </c>
      <c r="D37" s="12">
        <v>2536.0</v>
      </c>
      <c r="E37" s="12">
        <v>2409.0</v>
      </c>
      <c r="F37" s="29">
        <v>23.8</v>
      </c>
      <c r="G37" s="29">
        <v>88.0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1">
        <v>19.0</v>
      </c>
      <c r="B38" s="28">
        <v>46041.0</v>
      </c>
      <c r="C38" s="12">
        <v>160.4</v>
      </c>
      <c r="D38" s="12">
        <v>2394.0</v>
      </c>
      <c r="E38" s="12">
        <v>2153.0</v>
      </c>
      <c r="F38" s="29">
        <v>24.0</v>
      </c>
      <c r="G38" s="29">
        <v>88.0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1">
        <v>20.0</v>
      </c>
      <c r="B39" s="28">
        <v>46042.0</v>
      </c>
      <c r="C39" s="12">
        <v>160.0</v>
      </c>
      <c r="D39" s="12">
        <v>2386.0</v>
      </c>
      <c r="E39" s="12">
        <v>2489.0</v>
      </c>
      <c r="F39" s="29">
        <v>23.8</v>
      </c>
      <c r="G39" s="29">
        <v>88.0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1">
        <v>21.0</v>
      </c>
      <c r="B40" s="28">
        <v>46043.0</v>
      </c>
      <c r="C40" s="12">
        <v>160.0</v>
      </c>
      <c r="D40" s="12">
        <v>2809.0</v>
      </c>
      <c r="E40" s="12">
        <v>2217.0</v>
      </c>
      <c r="F40" s="29">
        <v>23.6</v>
      </c>
      <c r="G40" s="29">
        <v>88.0</v>
      </c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1">
        <v>22.0</v>
      </c>
      <c r="B41" s="28">
        <v>46044.0</v>
      </c>
      <c r="C41" s="12">
        <v>160.4</v>
      </c>
      <c r="D41" s="12">
        <v>2545.0</v>
      </c>
      <c r="E41" s="12">
        <v>2256.0</v>
      </c>
      <c r="F41" s="29">
        <v>23.8</v>
      </c>
      <c r="G41" s="29">
        <v>88.2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1">
        <v>23.0</v>
      </c>
      <c r="B42" s="28">
        <v>46045.0</v>
      </c>
      <c r="C42" s="12">
        <v>160.8</v>
      </c>
      <c r="D42" s="12">
        <v>2814.0</v>
      </c>
      <c r="E42" s="12">
        <v>2486.0</v>
      </c>
      <c r="F42" s="29">
        <v>24.2</v>
      </c>
      <c r="G42" s="29">
        <v>88.2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1">
        <v>24.0</v>
      </c>
      <c r="B43" s="28">
        <v>46046.0</v>
      </c>
      <c r="C43" s="12">
        <v>160.2</v>
      </c>
      <c r="D43" s="12">
        <v>3726.0</v>
      </c>
      <c r="E43" s="12">
        <v>2352.0</v>
      </c>
      <c r="F43" s="29">
        <v>23.8</v>
      </c>
      <c r="G43" s="29">
        <v>88.0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1">
        <v>25.0</v>
      </c>
      <c r="B44" s="28">
        <v>46047.0</v>
      </c>
      <c r="C44" s="12">
        <v>160.2</v>
      </c>
      <c r="D44" s="12">
        <v>2555.0</v>
      </c>
      <c r="E44" s="12">
        <v>2350.0</v>
      </c>
      <c r="F44" s="29">
        <v>23.8</v>
      </c>
      <c r="G44" s="29">
        <v>88.0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1">
        <v>26.0</v>
      </c>
      <c r="B45" s="28">
        <v>46048.0</v>
      </c>
      <c r="C45" s="12">
        <v>161.0</v>
      </c>
      <c r="D45" s="12">
        <v>2385.0</v>
      </c>
      <c r="E45" s="12">
        <v>2178.0</v>
      </c>
      <c r="F45" s="29">
        <v>24.2</v>
      </c>
      <c r="G45" s="29">
        <v>88.2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1">
        <v>27.0</v>
      </c>
      <c r="B46" s="28">
        <v>46049.0</v>
      </c>
      <c r="C46" s="12">
        <v>160.4</v>
      </c>
      <c r="D46" s="12">
        <v>2409.0</v>
      </c>
      <c r="E46" s="12">
        <v>2326.0</v>
      </c>
      <c r="F46" s="30">
        <v>24.0</v>
      </c>
      <c r="G46" s="30">
        <v>88.0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31" t="s">
        <v>22</v>
      </c>
      <c r="B47" s="28">
        <v>46050.0</v>
      </c>
      <c r="C47" s="12">
        <v>160.8</v>
      </c>
      <c r="D47" s="12">
        <v>2777.0</v>
      </c>
      <c r="E47" s="15">
        <v>2253.0</v>
      </c>
      <c r="F47" s="32">
        <v>24.2</v>
      </c>
      <c r="G47" s="32">
        <v>88.2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1"/>
      <c r="B48" s="11"/>
      <c r="C48" s="31"/>
      <c r="D48" s="11"/>
      <c r="E48" s="11"/>
      <c r="F48" s="33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4" t="s">
        <v>23</v>
      </c>
      <c r="B49" s="11"/>
      <c r="C49" s="31"/>
      <c r="D49" s="11"/>
      <c r="E49" s="11"/>
      <c r="F49" s="33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1"/>
      <c r="B50" s="11"/>
      <c r="C50" s="31"/>
      <c r="D50" s="11"/>
      <c r="E50" s="11"/>
      <c r="F50" s="33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9" t="s">
        <v>24</v>
      </c>
      <c r="B51" s="20"/>
      <c r="C51" s="21"/>
      <c r="D51" s="22"/>
      <c r="E51" s="21"/>
      <c r="F51" s="23"/>
      <c r="G51" s="23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13" t="s">
        <v>25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3" t="s">
        <v>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3" t="s">
        <v>27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3" t="s">
        <v>28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3" t="s">
        <v>29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  <row r="1014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  <c r="P1014" s="10"/>
      <c r="Q1014" s="10"/>
      <c r="R1014" s="10"/>
      <c r="S1014" s="10"/>
      <c r="T1014" s="10"/>
      <c r="U1014" s="10"/>
      <c r="V1014" s="10"/>
      <c r="W1014" s="10"/>
      <c r="X1014" s="10"/>
      <c r="Y1014" s="10"/>
      <c r="Z1014" s="10"/>
    </row>
    <row r="101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  <c r="P1015" s="10"/>
      <c r="Q1015" s="10"/>
      <c r="R1015" s="10"/>
      <c r="S1015" s="10"/>
      <c r="T1015" s="10"/>
      <c r="U1015" s="10"/>
      <c r="V1015" s="10"/>
      <c r="W1015" s="10"/>
      <c r="X1015" s="10"/>
      <c r="Y1015" s="10"/>
      <c r="Z1015" s="10"/>
    </row>
    <row r="1016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  <c r="R1016" s="10"/>
      <c r="S1016" s="10"/>
      <c r="T1016" s="10"/>
      <c r="U1016" s="10"/>
      <c r="V1016" s="10"/>
      <c r="W1016" s="10"/>
      <c r="X1016" s="10"/>
      <c r="Y1016" s="10"/>
      <c r="Z1016" s="10"/>
    </row>
    <row r="1017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  <c r="P1017" s="10"/>
      <c r="Q1017" s="10"/>
      <c r="R1017" s="10"/>
      <c r="S1017" s="10"/>
      <c r="T1017" s="10"/>
      <c r="U1017" s="10"/>
      <c r="V1017" s="10"/>
      <c r="W1017" s="10"/>
      <c r="X1017" s="10"/>
      <c r="Y1017" s="10"/>
      <c r="Z1017" s="10"/>
    </row>
    <row r="1018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  <c r="R1018" s="10"/>
      <c r="S1018" s="10"/>
      <c r="T1018" s="10"/>
      <c r="U1018" s="10"/>
      <c r="V1018" s="10"/>
      <c r="W1018" s="10"/>
      <c r="X1018" s="10"/>
      <c r="Y1018" s="10"/>
      <c r="Z1018" s="10"/>
    </row>
    <row r="1019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  <c r="P1019" s="10"/>
      <c r="Q1019" s="10"/>
      <c r="R1019" s="10"/>
      <c r="S1019" s="10"/>
      <c r="T1019" s="10"/>
      <c r="U1019" s="10"/>
      <c r="V1019" s="10"/>
      <c r="W1019" s="10"/>
      <c r="X1019" s="10"/>
      <c r="Y1019" s="10"/>
      <c r="Z1019" s="1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3" width="16.88"/>
    <col customWidth="1" min="4" max="4" width="35.88"/>
    <col customWidth="1" min="6" max="6" width="17.63"/>
    <col customWidth="1" min="7" max="7" width="20.5"/>
    <col customWidth="1" min="8" max="8" width="19.63"/>
    <col customWidth="1" min="9" max="9" width="16.0"/>
    <col customWidth="1" min="10" max="10" width="32.0"/>
    <col customWidth="1" min="11" max="11" width="27.88"/>
  </cols>
  <sheetData>
    <row r="1">
      <c r="A1" s="34" t="s">
        <v>30</v>
      </c>
      <c r="B1" s="34" t="s">
        <v>31</v>
      </c>
      <c r="C1" s="2"/>
      <c r="D1" s="34" t="s">
        <v>30</v>
      </c>
      <c r="E1" s="34" t="s">
        <v>31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4" t="s">
        <v>32</v>
      </c>
      <c r="B2" s="35" t="str">
        <f>'Data input example'!B9</f>
        <v>M</v>
      </c>
      <c r="C2" s="11"/>
      <c r="D2" s="11" t="s">
        <v>33</v>
      </c>
      <c r="E2" s="38">
        <f>IF(COUNT('Data input example'!D20:D47)=28, AVERAGE('Data input example'!D20:D47), "")</f>
        <v>2628.142857</v>
      </c>
      <c r="F2" s="10"/>
      <c r="G2" s="1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4" t="s">
        <v>34</v>
      </c>
      <c r="B3" s="37">
        <f>'Data input example'!B10</f>
        <v>53</v>
      </c>
      <c r="C3" s="11"/>
      <c r="D3" s="11" t="s">
        <v>35</v>
      </c>
      <c r="E3" s="38">
        <f>'Data input example'!C20</f>
        <v>161.4</v>
      </c>
      <c r="F3" s="10"/>
      <c r="G3" s="13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4" t="s">
        <v>36</v>
      </c>
      <c r="B4" s="37">
        <f>'Data input example'!B11</f>
        <v>185.4</v>
      </c>
      <c r="C4" s="11"/>
      <c r="D4" s="11" t="s">
        <v>37</v>
      </c>
      <c r="E4" s="38">
        <f>'Data input example'!C47</f>
        <v>160.8</v>
      </c>
      <c r="F4" s="10"/>
      <c r="G4" s="1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39" t="s">
        <v>38</v>
      </c>
      <c r="B5" s="40">
        <f>AVERAGE('Data input example'!C20:C47) / 2.20462</f>
        <v>72.98957903</v>
      </c>
      <c r="C5" s="11"/>
      <c r="D5" s="14" t="s">
        <v>39</v>
      </c>
      <c r="E5" s="38">
        <f>E4 - E3</f>
        <v>-0.6</v>
      </c>
      <c r="F5" s="10"/>
      <c r="G5" s="13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4" t="s">
        <v>40</v>
      </c>
      <c r="B6" s="40">
        <f>IF(B2="M", (10*B5) + (6.25*B4) - (5*B3) + 5, (10*B5) + (6.25*B4) - (5*B3) - 161)</f>
        <v>1628.64579</v>
      </c>
      <c r="C6" s="11"/>
      <c r="D6" s="14" t="s">
        <v>41</v>
      </c>
      <c r="E6" s="36">
        <f>IF(COUNT('Data input example'!C20:C47)=28, SLOPE('Data input example'!C20:C47, 'Data input example'!B20:B47) * 28, "")</f>
        <v>-0.05446350889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4" t="s">
        <v>42</v>
      </c>
      <c r="B7" s="40">
        <f>B6 / 1440</f>
        <v>1.131004021</v>
      </c>
      <c r="C7" s="11"/>
      <c r="D7" s="14" t="s">
        <v>43</v>
      </c>
      <c r="E7" s="36">
        <f>E6 * 3500</f>
        <v>-190.6222811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4" t="s">
        <v>44</v>
      </c>
      <c r="B8" s="41">
        <f>IF('Data input example'!B12&gt;0, 370 + (21.6 * ('Data input example'!B12/2.2)), "LBM Required")</f>
        <v>1715.090909</v>
      </c>
      <c r="C8" s="11"/>
      <c r="D8" s="14" t="s">
        <v>45</v>
      </c>
      <c r="E8" s="50">
        <f>E2 - (E7 / 28)</f>
        <v>2634.950796</v>
      </c>
      <c r="F8" s="10"/>
      <c r="G8" s="11" t="s">
        <v>46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4" t="s">
        <v>47</v>
      </c>
      <c r="B9" s="40">
        <f>B8 / 1440</f>
        <v>1.191035354</v>
      </c>
      <c r="C9" s="11"/>
      <c r="D9" s="14" t="s">
        <v>48</v>
      </c>
      <c r="E9" s="37">
        <f>E8 - B6</f>
        <v>1006.305005</v>
      </c>
      <c r="F9" s="10"/>
      <c r="G9" s="39" t="s">
        <v>49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4"/>
      <c r="B10" s="40"/>
      <c r="C10" s="11"/>
      <c r="D10" s="14" t="s">
        <v>50</v>
      </c>
      <c r="E10" s="36">
        <f>IF(COUNT('Data input example'!F20:F47)=28, ((SLOPE('Data input example'!F20:F47, 'Data input example'!B20:B47) * 3500) + (SLOPE('Data input example'!G20:G47, 'Data input example'!B20:B47) * 700)) * 28, "")</f>
        <v>-107.296131</v>
      </c>
      <c r="F10" s="10"/>
      <c r="G10" s="13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4" t="s">
        <v>51</v>
      </c>
      <c r="B11" s="40"/>
      <c r="C11" s="11"/>
      <c r="D11" s="14" t="s">
        <v>52</v>
      </c>
      <c r="E11" s="37">
        <f>IF(AND(COUNT('Data input example'!F20:F47)=28, COUNT('Data input example'!G20:G47)=28), E2 - (E10 / 28), "")</f>
        <v>2631.974862</v>
      </c>
      <c r="F11" s="10"/>
      <c r="G11" s="39" t="s">
        <v>53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4"/>
      <c r="B12" s="40"/>
      <c r="C12" s="11"/>
      <c r="D12" s="14" t="s">
        <v>54</v>
      </c>
      <c r="E12" s="37">
        <f>IF(AND(COUNT('Data input example'!F20:F47)=28, COUNT('Data input example'!G20:G47)=28), E11 - B6, "")</f>
        <v>1003.329072</v>
      </c>
      <c r="F12" s="10"/>
      <c r="G12" s="39" t="s">
        <v>55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1"/>
      <c r="B13" s="43"/>
      <c r="C13" s="11"/>
      <c r="D13" s="11"/>
      <c r="E13" s="43"/>
      <c r="F13" s="10"/>
      <c r="G13" s="11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1"/>
      <c r="B14" s="43"/>
      <c r="C14" s="11"/>
      <c r="D14" s="11"/>
      <c r="E14" s="43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1"/>
      <c r="B15" s="43"/>
      <c r="C15" s="11"/>
      <c r="D15" s="11"/>
      <c r="E15" s="43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34" t="s">
        <v>56</v>
      </c>
      <c r="B16" s="44"/>
      <c r="C16" s="45"/>
      <c r="D16" s="45"/>
      <c r="E16" s="4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46" t="s">
        <v>57</v>
      </c>
      <c r="B17" s="46" t="s">
        <v>58</v>
      </c>
      <c r="C17" s="4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7"/>
      <c r="W17" s="47"/>
      <c r="X17" s="47"/>
      <c r="Y17" s="47"/>
    </row>
    <row r="18">
      <c r="A18" s="51">
        <f>IF(COUNT('Data input example'!E20:E47)=28, AVERAGE('Data input example'!E20:E47), "")</f>
        <v>2413.571429</v>
      </c>
      <c r="B18" s="10">
        <f>E8 / A18</f>
        <v>1.091722733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>
      <c r="A19" s="1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>
      <c r="A20" s="13" t="s">
        <v>59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48" t="s">
        <v>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4" t="s">
        <v>60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4" t="s">
        <v>61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4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4" t="s">
        <v>63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3" t="s">
        <v>64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3" t="s">
        <v>65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4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4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4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4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4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4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4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4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4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4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4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4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49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49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4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3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3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  <row r="1008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  <c r="P1008" s="10"/>
      <c r="Q1008" s="10"/>
      <c r="R1008" s="10"/>
      <c r="S1008" s="10"/>
      <c r="T1008" s="10"/>
      <c r="U1008" s="10"/>
      <c r="V1008" s="10"/>
      <c r="W1008" s="10"/>
      <c r="X1008" s="10"/>
      <c r="Y1008" s="10"/>
      <c r="Z1008" s="10"/>
    </row>
    <row r="1009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  <c r="P1009" s="10"/>
      <c r="Q1009" s="10"/>
      <c r="R1009" s="10"/>
      <c r="S1009" s="10"/>
      <c r="T1009" s="10"/>
      <c r="U1009" s="10"/>
      <c r="V1009" s="10"/>
      <c r="W1009" s="10"/>
      <c r="X1009" s="10"/>
      <c r="Y1009" s="10"/>
      <c r="Z1009" s="10"/>
    </row>
    <row r="1010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  <c r="P1010" s="10"/>
      <c r="Q1010" s="10"/>
      <c r="R1010" s="10"/>
      <c r="S1010" s="10"/>
      <c r="T1010" s="10"/>
      <c r="U1010" s="10"/>
      <c r="V1010" s="10"/>
      <c r="W1010" s="10"/>
      <c r="X1010" s="10"/>
      <c r="Y1010" s="10"/>
      <c r="Z1010" s="10"/>
    </row>
    <row r="1011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  <c r="P1011" s="10"/>
      <c r="Q1011" s="10"/>
      <c r="R1011" s="10"/>
      <c r="S1011" s="10"/>
      <c r="T1011" s="10"/>
      <c r="U1011" s="10"/>
      <c r="V1011" s="10"/>
      <c r="W1011" s="10"/>
      <c r="X1011" s="10"/>
      <c r="Y1011" s="10"/>
      <c r="Z1011" s="10"/>
    </row>
    <row r="1012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  <c r="P1012" s="10"/>
      <c r="Q1012" s="10"/>
      <c r="R1012" s="10"/>
      <c r="S1012" s="10"/>
      <c r="T1012" s="10"/>
      <c r="U1012" s="10"/>
      <c r="V1012" s="10"/>
      <c r="W1012" s="10"/>
      <c r="X1012" s="10"/>
      <c r="Y1012" s="10"/>
      <c r="Z1012" s="10"/>
    </row>
    <row r="1013">
      <c r="A1013" s="10"/>
      <c r="B1013" s="10"/>
      <c r="C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  <c r="P1013" s="10"/>
      <c r="Q1013" s="10"/>
      <c r="R1013" s="10"/>
      <c r="S1013" s="10"/>
      <c r="T1013" s="10"/>
      <c r="U1013" s="10"/>
      <c r="V1013" s="10"/>
      <c r="W1013" s="10"/>
      <c r="X1013" s="10"/>
      <c r="Y1013" s="10"/>
      <c r="Z1013" s="10"/>
    </row>
  </sheetData>
  <drawing r:id="rId1"/>
</worksheet>
</file>